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NLSA\NLSA\2019\DAC June 8, 2019\Evidence of Provisional Status\Zion - Cologne\"/>
    </mc:Choice>
  </mc:AlternateContent>
  <xr:revisionPtr revIDLastSave="0" documentId="8_{DC694DA2-6ADC-4089-86BF-48BF902999E7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Proposal" sheetId="3" r:id="rId1"/>
    <sheet name="Guide" sheetId="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  <c r="C18" i="6"/>
  <c r="C24" i="6"/>
  <c r="F24" i="6" s="1"/>
  <c r="C25" i="6"/>
  <c r="F25" i="6" s="1"/>
  <c r="C26" i="6"/>
  <c r="F26" i="6" s="1"/>
  <c r="C27" i="6"/>
  <c r="C23" i="6"/>
  <c r="F23" i="6" s="1"/>
  <c r="I28" i="6"/>
  <c r="E28" i="6"/>
  <c r="F27" i="6"/>
  <c r="J27" i="6" s="1"/>
  <c r="J26" i="6" l="1"/>
  <c r="J25" i="6"/>
  <c r="J24" i="6"/>
  <c r="F28" i="6"/>
  <c r="J23" i="6"/>
  <c r="C28" i="6"/>
  <c r="I19" i="6"/>
  <c r="C15" i="6"/>
  <c r="F15" i="6" s="1"/>
  <c r="J15" i="6" s="1"/>
  <c r="N15" i="6" s="1"/>
  <c r="I6" i="6"/>
  <c r="K6" i="6" l="1"/>
  <c r="B24" i="6"/>
  <c r="G24" i="6" s="1"/>
  <c r="J28" i="6"/>
  <c r="B15" i="6"/>
  <c r="G15" i="6" s="1"/>
  <c r="O15" i="6" l="1"/>
  <c r="K24" i="6"/>
  <c r="K15" i="6"/>
  <c r="F18" i="6"/>
  <c r="J18" i="6" s="1"/>
  <c r="N18" i="6" s="1"/>
  <c r="C15" i="3" l="1"/>
  <c r="C14" i="3"/>
  <c r="E15" i="3"/>
  <c r="E14" i="3"/>
  <c r="E16" i="3"/>
  <c r="E17" i="3"/>
  <c r="E18" i="3"/>
  <c r="C19" i="3" l="1"/>
  <c r="E19" i="3"/>
  <c r="E19" i="6" l="1"/>
  <c r="C14" i="6" l="1"/>
  <c r="C16" i="6"/>
  <c r="C17" i="6"/>
  <c r="C19" i="6" l="1"/>
  <c r="F17" i="6"/>
  <c r="J17" i="6" s="1"/>
  <c r="N17" i="6" s="1"/>
  <c r="F16" i="6"/>
  <c r="J16" i="6" s="1"/>
  <c r="N16" i="6" s="1"/>
  <c r="F14" i="6"/>
  <c r="J14" i="6" s="1"/>
  <c r="N14" i="6" s="1"/>
  <c r="I9" i="6"/>
  <c r="B27" i="6" s="1"/>
  <c r="I8" i="6"/>
  <c r="B26" i="6" s="1"/>
  <c r="I7" i="6"/>
  <c r="B25" i="6" s="1"/>
  <c r="I5" i="6"/>
  <c r="B23" i="6" s="1"/>
  <c r="N19" i="6" l="1"/>
  <c r="G25" i="6"/>
  <c r="K25" i="6"/>
  <c r="B28" i="6"/>
  <c r="G23" i="6"/>
  <c r="K23" i="6"/>
  <c r="G26" i="6"/>
  <c r="K26" i="6"/>
  <c r="G27" i="6"/>
  <c r="K27" i="6"/>
  <c r="K14" i="6"/>
  <c r="J19" i="6"/>
  <c r="K9" i="6"/>
  <c r="B18" i="6"/>
  <c r="O18" i="6" s="1"/>
  <c r="K8" i="6"/>
  <c r="B17" i="6"/>
  <c r="G17" i="6" s="1"/>
  <c r="K5" i="6"/>
  <c r="B14" i="6"/>
  <c r="G14" i="6" s="1"/>
  <c r="K7" i="6"/>
  <c r="B16" i="6"/>
  <c r="G16" i="6" s="1"/>
  <c r="F19" i="6"/>
  <c r="O14" i="6" l="1"/>
  <c r="O17" i="6"/>
  <c r="O16" i="6"/>
  <c r="K17" i="6"/>
  <c r="G18" i="6"/>
  <c r="K18" i="6"/>
  <c r="K16" i="6"/>
  <c r="B19" i="6"/>
  <c r="E4" i="3"/>
  <c r="E6" i="3"/>
  <c r="E7" i="3"/>
  <c r="E9" i="3"/>
  <c r="B10" i="3"/>
  <c r="C21" i="3" s="1"/>
  <c r="E10" i="3" l="1"/>
  <c r="E21" i="3" s="1"/>
  <c r="D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Suzanne Honebrink</author>
  </authors>
  <commentList>
    <comment ref="E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Suzanne Honebrink:</t>
        </r>
        <r>
          <rPr>
            <sz val="9"/>
            <color indexed="81"/>
            <rFont val="Tahoma"/>
            <family val="2"/>
          </rPr>
          <t xml:space="preserve">
Factors taken from MSD Salary Comp Guide based on position and experience.</t>
        </r>
      </text>
    </comment>
    <comment ref="F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Suzanne Honebrink:</t>
        </r>
        <r>
          <rPr>
            <sz val="9"/>
            <color indexed="81"/>
            <rFont val="Tahoma"/>
            <family val="2"/>
          </rPr>
          <t xml:space="preserve">
Housing provided factor = .715.  No housing factor is flat at 1.0.</t>
        </r>
      </text>
    </comment>
    <comment ref="G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Suzanne Honebrink:</t>
        </r>
        <r>
          <rPr>
            <sz val="9"/>
            <color indexed="81"/>
            <rFont val="Tahoma"/>
            <family val="2"/>
          </rPr>
          <t xml:space="preserve">
Carver County is an economic factor of 1.1.</t>
        </r>
      </text>
    </comment>
    <comment ref="H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Suzanne Honebrink:</t>
        </r>
        <r>
          <rPr>
            <sz val="9"/>
            <color indexed="81"/>
            <rFont val="Tahoma"/>
            <family val="2"/>
          </rPr>
          <t xml:space="preserve">
Our church size is only a factor for Pastor.  </t>
        </r>
      </text>
    </comment>
  </commentList>
</comments>
</file>

<file path=xl/sharedStrings.xml><?xml version="1.0" encoding="utf-8"?>
<sst xmlns="http://schemas.openxmlformats.org/spreadsheetml/2006/main" count="85" uniqueCount="47">
  <si>
    <t xml:space="preserve">Base salary </t>
  </si>
  <si>
    <t>Dehning, Chris</t>
  </si>
  <si>
    <t>Marcsisak, Tom</t>
  </si>
  <si>
    <t>Morschen, Stephanie</t>
  </si>
  <si>
    <t>Position</t>
  </si>
  <si>
    <t>Zacharias, Eric</t>
  </si>
  <si>
    <t>Moen, Brittany</t>
  </si>
  <si>
    <t>Rodman, Jenna</t>
  </si>
  <si>
    <t>Level 1 BA</t>
  </si>
  <si>
    <t>NS BA</t>
  </si>
  <si>
    <t>Exp</t>
  </si>
  <si>
    <t>Exp.</t>
  </si>
  <si>
    <t>Housing</t>
  </si>
  <si>
    <t>Guideline</t>
  </si>
  <si>
    <t>Current</t>
  </si>
  <si>
    <t>Size</t>
  </si>
  <si>
    <t>Percent</t>
  </si>
  <si>
    <t>Employee</t>
  </si>
  <si>
    <t>New Salary</t>
  </si>
  <si>
    <t>New Guides</t>
  </si>
  <si>
    <t>1. Determine Level</t>
  </si>
  <si>
    <t>3. Calculate Current Salary Status</t>
  </si>
  <si>
    <t>2. Apply Multiplying Factors based on…</t>
  </si>
  <si>
    <t>Economics</t>
  </si>
  <si>
    <t>Support Staff</t>
  </si>
  <si>
    <t>Pastor, Principal and Teachers</t>
  </si>
  <si>
    <t>Salary Proposal for staff</t>
  </si>
  <si>
    <t>Proposed Increase</t>
  </si>
  <si>
    <t>Current Guides</t>
  </si>
  <si>
    <t>4.  Propose raises for Pastor, Principal and Teachers</t>
  </si>
  <si>
    <t>Janzen, Leah</t>
  </si>
  <si>
    <t>Marcsisak, Julianne</t>
  </si>
  <si>
    <t>Meuffels, Betty</t>
  </si>
  <si>
    <t>Payment</t>
  </si>
  <si>
    <t>Proposed</t>
  </si>
  <si>
    <t>New</t>
  </si>
  <si>
    <t>Total Salary Increase</t>
  </si>
  <si>
    <t>Klaustermeier, Nissa</t>
  </si>
  <si>
    <t>Yearly Total</t>
  </si>
  <si>
    <t>Total Support Staff</t>
  </si>
  <si>
    <t>New 2018/2019</t>
  </si>
  <si>
    <t>Current 2017/2018</t>
  </si>
  <si>
    <t>McCloskey, Kateryna</t>
  </si>
  <si>
    <t>Based on MN South District Guidelines effective May 2018</t>
  </si>
  <si>
    <t>2019 Suggested Raise</t>
  </si>
  <si>
    <t>Salary Compensation Projection</t>
  </si>
  <si>
    <t>2020 Suggested Raise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</si>
</sst>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/>
    <xf numFmtId="0" fontId="2" fillId="0" borderId="1" xfId="0" applyFont="1" applyBorder="1" applyAlignment="1">
      <alignment horizontal="center" vertical="center"/>
    </xf>
    <xf numFmtId="43" fontId="0" fillId="0" borderId="0" xfId="0" applyNumberFormat="1"/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43" fontId="0" fillId="0" borderId="6" xfId="1" applyFont="1" applyBorder="1"/>
    <xf numFmtId="43" fontId="0" fillId="0" borderId="6" xfId="0" applyNumberFormat="1" applyBorder="1"/>
    <xf numFmtId="2" fontId="0" fillId="0" borderId="6" xfId="0" applyNumberFormat="1" applyBorder="1"/>
    <xf numFmtId="2" fontId="0" fillId="0" borderId="0" xfId="0" applyNumberFormat="1"/>
    <xf numFmtId="0" fontId="0" fillId="0" borderId="1" xfId="0" applyBorder="1"/>
    <xf numFmtId="0" fontId="0" fillId="0" borderId="7" xfId="0" applyBorder="1"/>
    <xf numFmtId="0" fontId="0" fillId="0" borderId="5" xfId="0" applyBorder="1"/>
    <xf numFmtId="164" fontId="0" fillId="0" borderId="0" xfId="0" applyNumberFormat="1"/>
    <xf numFmtId="2" fontId="0" fillId="0" borderId="8" xfId="0" applyNumberFormat="1" applyBorder="1"/>
    <xf numFmtId="165" fontId="0" fillId="0" borderId="8" xfId="1" applyNumberFormat="1" applyFont="1" applyBorder="1"/>
    <xf numFmtId="0" fontId="0" fillId="0" borderId="8" xfId="0" applyBorder="1"/>
    <xf numFmtId="0" fontId="2" fillId="0" borderId="0" xfId="0" applyFont="1" applyAlignment="1">
      <alignment horizontal="center" vertical="center"/>
    </xf>
    <xf numFmtId="43" fontId="0" fillId="0" borderId="0" xfId="1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43" fontId="0" fillId="4" borderId="0" xfId="1" applyFont="1" applyFill="1"/>
    <xf numFmtId="43" fontId="0" fillId="4" borderId="0" xfId="0" applyNumberFormat="1" applyFill="1"/>
    <xf numFmtId="0" fontId="2" fillId="5" borderId="2" xfId="0" applyFont="1" applyFill="1" applyBorder="1" applyAlignment="1">
      <alignment horizontal="center" vertical="center"/>
    </xf>
    <xf numFmtId="43" fontId="0" fillId="5" borderId="0" xfId="1" applyFont="1" applyFill="1"/>
    <xf numFmtId="43" fontId="0" fillId="5" borderId="0" xfId="0" applyNumberFormat="1" applyFill="1"/>
    <xf numFmtId="0" fontId="2" fillId="5" borderId="1" xfId="0" applyFont="1" applyFill="1" applyBorder="1" applyAlignment="1">
      <alignment horizontal="center" vertical="center"/>
    </xf>
    <xf numFmtId="43" fontId="0" fillId="0" borderId="10" xfId="1" applyFont="1" applyBorder="1"/>
    <xf numFmtId="164" fontId="0" fillId="0" borderId="5" xfId="0" applyNumberFormat="1" applyBorder="1"/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3" fontId="0" fillId="0" borderId="0" xfId="1" applyFont="1" applyAlignment="1">
      <alignment vertical="center"/>
    </xf>
    <xf numFmtId="43" fontId="0" fillId="0" borderId="6" xfId="1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9" xfId="0" applyBorder="1"/>
    <xf numFmtId="0" fontId="0" fillId="0" borderId="10" xfId="0" applyBorder="1"/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zoomScale="110" zoomScaleNormal="110" workbookViewId="0">
      <selection activeCell="C5" sqref="C5"/>
    </sheetView>
  </sheetViews>
  <sheetFormatPr defaultRowHeight="15" x14ac:dyDescent="0.25"/>
  <cols>
    <col min="1" max="1" width="20.28515625" customWidth="1"/>
    <col min="2" max="5" width="13.5703125" customWidth="1"/>
    <col min="6" max="6" width="15.28515625" customWidth="1"/>
    <col min="7" max="7" width="15" customWidth="1"/>
    <col min="8" max="8" width="11.28515625" customWidth="1"/>
    <col min="9" max="9" width="10.5703125" customWidth="1"/>
  </cols>
  <sheetData>
    <row r="1" spans="1:7" ht="26.25" customHeight="1" x14ac:dyDescent="0.25">
      <c r="A1" s="39" t="s">
        <v>26</v>
      </c>
      <c r="B1" s="39"/>
      <c r="C1" s="39"/>
      <c r="D1" s="39"/>
      <c r="E1" s="39"/>
    </row>
    <row r="2" spans="1:7" ht="18.75" customHeight="1" x14ac:dyDescent="0.25">
      <c r="A2" s="5" t="s">
        <v>25</v>
      </c>
      <c r="B2" s="5"/>
      <c r="C2" s="5"/>
      <c r="D2" s="5"/>
      <c r="F2" s="38"/>
      <c r="G2" s="38"/>
    </row>
    <row r="3" spans="1:7" ht="41.25" customHeight="1" x14ac:dyDescent="0.25">
      <c r="A3" s="2" t="s">
        <v>17</v>
      </c>
      <c r="B3" s="21" t="s">
        <v>41</v>
      </c>
      <c r="C3" s="19" t="s">
        <v>28</v>
      </c>
      <c r="D3" s="20" t="s">
        <v>27</v>
      </c>
      <c r="E3" s="21" t="s">
        <v>40</v>
      </c>
      <c r="G3" s="17"/>
    </row>
    <row r="4" spans="1:7" ht="18.75" customHeight="1" x14ac:dyDescent="0.25">
      <c r="A4" t="s">
        <v>2</v>
      </c>
      <c r="B4" s="1">
        <v>37000</v>
      </c>
      <c r="C4" s="9">
        <v>0.59</v>
      </c>
      <c r="D4" s="3">
        <v>1000</v>
      </c>
      <c r="E4" s="3">
        <f>SUM(B4+D4)</f>
        <v>38000</v>
      </c>
      <c r="F4" s="17"/>
      <c r="G4" s="1"/>
    </row>
    <row r="5" spans="1:7" ht="18.75" customHeight="1" x14ac:dyDescent="0.25">
      <c r="A5" t="s">
        <v>42</v>
      </c>
      <c r="B5" s="1">
        <v>29000</v>
      </c>
      <c r="F5" s="33"/>
      <c r="G5" s="1"/>
    </row>
    <row r="6" spans="1:7" ht="18.75" customHeight="1" x14ac:dyDescent="0.25">
      <c r="A6" t="s">
        <v>6</v>
      </c>
      <c r="B6" s="1">
        <v>30200</v>
      </c>
      <c r="C6" s="9">
        <v>0.56000000000000005</v>
      </c>
      <c r="D6" s="3">
        <v>1500</v>
      </c>
      <c r="E6" s="3">
        <f t="shared" ref="E6:E9" si="0">SUM(B6+D6)</f>
        <v>31700</v>
      </c>
      <c r="F6" s="1"/>
      <c r="G6" s="1"/>
    </row>
    <row r="7" spans="1:7" ht="18.75" customHeight="1" x14ac:dyDescent="0.25">
      <c r="A7" t="s">
        <v>3</v>
      </c>
      <c r="B7" s="1">
        <v>32500</v>
      </c>
      <c r="C7" s="9">
        <v>0.52</v>
      </c>
      <c r="D7" s="3">
        <v>1000</v>
      </c>
      <c r="E7" s="3">
        <f t="shared" si="0"/>
        <v>33500</v>
      </c>
      <c r="F7" s="1"/>
      <c r="G7" s="1"/>
    </row>
    <row r="8" spans="1:7" ht="18.75" customHeight="1" x14ac:dyDescent="0.25">
      <c r="A8" t="s">
        <v>7</v>
      </c>
      <c r="B8" s="1">
        <v>22500</v>
      </c>
      <c r="C8" s="9">
        <v>0.55000000000000004</v>
      </c>
      <c r="D8" s="3">
        <v>4000</v>
      </c>
      <c r="E8" s="3">
        <v>30000</v>
      </c>
      <c r="F8" s="1"/>
      <c r="G8" s="1"/>
    </row>
    <row r="9" spans="1:7" ht="18.75" customHeight="1" x14ac:dyDescent="0.25">
      <c r="A9" t="s">
        <v>5</v>
      </c>
      <c r="B9" s="6">
        <v>35750</v>
      </c>
      <c r="C9" s="8">
        <v>0.53</v>
      </c>
      <c r="D9" s="7"/>
      <c r="E9" s="7">
        <f t="shared" si="0"/>
        <v>35750</v>
      </c>
      <c r="F9" s="1"/>
      <c r="G9" s="1"/>
    </row>
    <row r="10" spans="1:7" ht="18.75" customHeight="1" x14ac:dyDescent="0.25">
      <c r="B10" s="3">
        <f>SUM(B4:B9)</f>
        <v>186950</v>
      </c>
      <c r="D10" s="3">
        <f>SUM(D4:D9)</f>
        <v>7500</v>
      </c>
      <c r="E10" s="3">
        <f>SUM(E4:E9)</f>
        <v>168950</v>
      </c>
      <c r="G10" s="1"/>
    </row>
    <row r="12" spans="1:7" x14ac:dyDescent="0.25">
      <c r="A12" s="35" t="s">
        <v>24</v>
      </c>
      <c r="B12" s="32" t="s">
        <v>33</v>
      </c>
      <c r="C12" s="32" t="s">
        <v>38</v>
      </c>
      <c r="D12" s="32" t="s">
        <v>34</v>
      </c>
      <c r="E12" s="32" t="s">
        <v>35</v>
      </c>
    </row>
    <row r="13" spans="1:7" x14ac:dyDescent="0.25">
      <c r="A13" t="s">
        <v>1</v>
      </c>
      <c r="B13" s="18">
        <v>600</v>
      </c>
      <c r="C13" s="1">
        <v>600</v>
      </c>
      <c r="D13" s="18"/>
      <c r="E13" s="3"/>
      <c r="F13" s="17"/>
    </row>
    <row r="14" spans="1:7" x14ac:dyDescent="0.25">
      <c r="A14" t="s">
        <v>30</v>
      </c>
      <c r="B14" s="18">
        <v>16.5</v>
      </c>
      <c r="C14" s="3">
        <f>SUM(B14*80*12)</f>
        <v>15840</v>
      </c>
      <c r="D14" s="18">
        <v>17.25</v>
      </c>
      <c r="E14" s="3">
        <f>SUM(D14*80*12)</f>
        <v>16560</v>
      </c>
      <c r="F14" s="9"/>
    </row>
    <row r="15" spans="1:7" x14ac:dyDescent="0.25">
      <c r="A15" t="s">
        <v>37</v>
      </c>
      <c r="B15" s="18">
        <v>12</v>
      </c>
      <c r="C15" s="3">
        <f>SUM(B15*60*9)</f>
        <v>6480</v>
      </c>
      <c r="D15" s="18">
        <v>12.5</v>
      </c>
      <c r="E15" s="3">
        <f>SUM(D15*60*9)</f>
        <v>6750</v>
      </c>
      <c r="F15" s="9"/>
    </row>
    <row r="16" spans="1:7" x14ac:dyDescent="0.25">
      <c r="A16" t="s">
        <v>31</v>
      </c>
      <c r="B16" s="1">
        <v>5100</v>
      </c>
      <c r="C16" s="1">
        <v>5100</v>
      </c>
      <c r="D16" s="1">
        <v>500</v>
      </c>
      <c r="E16" s="3">
        <f>SUM(B16+D16)</f>
        <v>5600</v>
      </c>
      <c r="F16" s="9"/>
    </row>
    <row r="17" spans="1:6" x14ac:dyDescent="0.25">
      <c r="A17" t="s">
        <v>2</v>
      </c>
      <c r="B17" s="1">
        <v>11400</v>
      </c>
      <c r="C17" s="1">
        <v>11400</v>
      </c>
      <c r="D17" s="1">
        <v>0</v>
      </c>
      <c r="E17" s="3">
        <f>SUM(B17+D17)</f>
        <v>11400</v>
      </c>
      <c r="F17" s="9"/>
    </row>
    <row r="18" spans="1:6" x14ac:dyDescent="0.25">
      <c r="A18" t="s">
        <v>32</v>
      </c>
      <c r="B18" s="34">
        <v>17166</v>
      </c>
      <c r="C18" s="34">
        <v>17166</v>
      </c>
      <c r="D18" s="34">
        <v>0</v>
      </c>
      <c r="E18" s="7">
        <f>SUM(B18+D18)</f>
        <v>17166</v>
      </c>
    </row>
    <row r="19" spans="1:6" x14ac:dyDescent="0.25">
      <c r="A19" t="s">
        <v>39</v>
      </c>
      <c r="C19" s="18">
        <f>SUM(C13:C18)</f>
        <v>56586</v>
      </c>
      <c r="E19" s="3">
        <f>SUM(E13:E18)</f>
        <v>57476</v>
      </c>
    </row>
    <row r="21" spans="1:6" x14ac:dyDescent="0.25">
      <c r="A21" t="s">
        <v>36</v>
      </c>
      <c r="B21" s="3"/>
      <c r="C21" s="3">
        <f>SUM(C19+B10)</f>
        <v>243536</v>
      </c>
      <c r="E21" s="3">
        <f>SUM(E19+E10)</f>
        <v>226426</v>
      </c>
    </row>
  </sheetData>
  <mergeCells count="2">
    <mergeCell ref="F2:G2"/>
    <mergeCell ref="A1:E1"/>
  </mergeCells>
  <pageMargins left="0.25" right="0.25" top="0.5" bottom="0.5" header="0" footer="0"/>
  <pageSetup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8"/>
  <sheetViews>
    <sheetView tabSelected="1" topLeftCell="A13" zoomScale="90" zoomScaleNormal="90" workbookViewId="0">
      <selection activeCell="N29" sqref="N29"/>
    </sheetView>
  </sheetViews>
  <sheetFormatPr defaultRowHeight="15" x14ac:dyDescent="0.25"/>
  <cols>
    <col min="1" max="1" width="19.85546875" customWidth="1"/>
    <col min="2" max="2" width="14.28515625" customWidth="1"/>
    <col min="3" max="3" width="12.7109375" customWidth="1"/>
    <col min="4" max="4" width="5.7109375" customWidth="1"/>
    <col min="5" max="5" width="11.5703125" customWidth="1"/>
    <col min="6" max="6" width="12.140625" customWidth="1"/>
    <col min="7" max="7" width="11.5703125" customWidth="1"/>
    <col min="8" max="8" width="11.42578125" customWidth="1"/>
    <col min="9" max="9" width="11.5703125" customWidth="1"/>
    <col min="10" max="10" width="12.85546875" customWidth="1"/>
    <col min="11" max="11" width="9.140625" customWidth="1"/>
    <col min="12" max="12" width="7.85546875" customWidth="1"/>
    <col min="13" max="15" width="12.42578125" customWidth="1"/>
  </cols>
  <sheetData>
    <row r="1" spans="1:15" ht="26.25" customHeight="1" x14ac:dyDescent="0.25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5" ht="26.25" customHeight="1" x14ac:dyDescent="0.25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5" ht="21" customHeight="1" x14ac:dyDescent="0.25">
      <c r="A3" s="11"/>
      <c r="B3" s="41" t="s">
        <v>20</v>
      </c>
      <c r="C3" s="42"/>
      <c r="D3" s="43"/>
      <c r="E3" s="44" t="s">
        <v>22</v>
      </c>
      <c r="F3" s="44"/>
      <c r="G3" s="44"/>
      <c r="H3" s="44"/>
      <c r="I3" s="42" t="s">
        <v>21</v>
      </c>
      <c r="J3" s="42"/>
      <c r="K3" s="43"/>
    </row>
    <row r="4" spans="1:15" ht="23.25" customHeight="1" x14ac:dyDescent="0.25">
      <c r="A4" s="2" t="s">
        <v>17</v>
      </c>
      <c r="B4" s="2" t="s">
        <v>0</v>
      </c>
      <c r="C4" s="2" t="s">
        <v>4</v>
      </c>
      <c r="D4" s="2" t="s">
        <v>11</v>
      </c>
      <c r="E4" s="2" t="s">
        <v>10</v>
      </c>
      <c r="F4" s="2" t="s">
        <v>12</v>
      </c>
      <c r="G4" s="2" t="s">
        <v>23</v>
      </c>
      <c r="H4" s="2" t="s">
        <v>15</v>
      </c>
      <c r="I4" s="31" t="s">
        <v>13</v>
      </c>
      <c r="J4" s="28" t="s">
        <v>14</v>
      </c>
      <c r="K4" s="2" t="s">
        <v>16</v>
      </c>
      <c r="L4" s="4"/>
    </row>
    <row r="5" spans="1:15" ht="18.75" customHeight="1" x14ac:dyDescent="0.25">
      <c r="A5" s="12" t="s">
        <v>2</v>
      </c>
      <c r="B5" s="29">
        <v>38645</v>
      </c>
      <c r="C5" s="36" t="s">
        <v>8</v>
      </c>
      <c r="D5" s="16">
        <v>39</v>
      </c>
      <c r="E5" s="12">
        <v>1.4990000000000001</v>
      </c>
      <c r="F5" s="13">
        <v>1</v>
      </c>
      <c r="G5">
        <v>1.1000000000000001</v>
      </c>
      <c r="H5" s="15">
        <v>1</v>
      </c>
      <c r="I5" s="23">
        <f>SUM(((B5*E5)*F5)*G5)</f>
        <v>63721.740500000007</v>
      </c>
      <c r="J5" s="26">
        <v>38000</v>
      </c>
      <c r="K5" s="14">
        <f>SUM(J5/I5)</f>
        <v>0.59634278194268708</v>
      </c>
    </row>
    <row r="6" spans="1:15" ht="18.75" customHeight="1" x14ac:dyDescent="0.25">
      <c r="A6" s="12" t="s">
        <v>42</v>
      </c>
      <c r="B6" s="29">
        <v>38645</v>
      </c>
      <c r="C6" s="37" t="s">
        <v>9</v>
      </c>
      <c r="D6" s="16">
        <v>5</v>
      </c>
      <c r="E6" s="30">
        <v>1.046</v>
      </c>
      <c r="F6" s="13">
        <v>1</v>
      </c>
      <c r="G6">
        <v>1.1000000000000001</v>
      </c>
      <c r="H6" s="15">
        <v>1</v>
      </c>
      <c r="I6" s="23">
        <f t="shared" ref="I6:I9" si="0">SUM(((B6*E6)*F6)*G6)</f>
        <v>44464.936999999998</v>
      </c>
      <c r="J6" s="26">
        <v>29000</v>
      </c>
      <c r="K6" s="14">
        <f t="shared" ref="K6:K9" si="1">SUM(J6/I6)</f>
        <v>0.65219928232440771</v>
      </c>
    </row>
    <row r="7" spans="1:15" ht="18.75" customHeight="1" x14ac:dyDescent="0.25">
      <c r="A7" s="12" t="s">
        <v>6</v>
      </c>
      <c r="B7" s="29">
        <v>38645</v>
      </c>
      <c r="C7" s="37" t="s">
        <v>8</v>
      </c>
      <c r="D7" s="16">
        <v>10</v>
      </c>
      <c r="E7" s="12">
        <v>1.323</v>
      </c>
      <c r="F7" s="13">
        <v>1</v>
      </c>
      <c r="G7">
        <v>1.1000000000000001</v>
      </c>
      <c r="H7" s="15">
        <v>1</v>
      </c>
      <c r="I7" s="23">
        <f t="shared" si="0"/>
        <v>56240.068500000001</v>
      </c>
      <c r="J7" s="26">
        <v>31700</v>
      </c>
      <c r="K7" s="14">
        <f t="shared" si="1"/>
        <v>0.56365507449550845</v>
      </c>
    </row>
    <row r="8" spans="1:15" ht="18.75" customHeight="1" x14ac:dyDescent="0.25">
      <c r="A8" s="12" t="s">
        <v>3</v>
      </c>
      <c r="B8" s="29">
        <v>38645</v>
      </c>
      <c r="C8" s="37" t="s">
        <v>8</v>
      </c>
      <c r="D8" s="16">
        <v>30</v>
      </c>
      <c r="E8" s="30">
        <v>1.49</v>
      </c>
      <c r="F8" s="13">
        <v>1</v>
      </c>
      <c r="G8">
        <v>1.1000000000000001</v>
      </c>
      <c r="H8" s="15">
        <v>1</v>
      </c>
      <c r="I8" s="23">
        <f t="shared" si="0"/>
        <v>63339.155000000006</v>
      </c>
      <c r="J8" s="26">
        <v>33500</v>
      </c>
      <c r="K8" s="14">
        <f t="shared" si="1"/>
        <v>0.52889875149108001</v>
      </c>
    </row>
    <row r="9" spans="1:15" ht="18.75" customHeight="1" x14ac:dyDescent="0.25">
      <c r="A9" s="12" t="s">
        <v>7</v>
      </c>
      <c r="B9" s="29">
        <v>38645</v>
      </c>
      <c r="C9" s="37" t="s">
        <v>9</v>
      </c>
      <c r="D9" s="16">
        <v>5</v>
      </c>
      <c r="E9" s="12">
        <v>1.046</v>
      </c>
      <c r="F9" s="13">
        <v>1</v>
      </c>
      <c r="G9">
        <v>1.1000000000000001</v>
      </c>
      <c r="H9" s="15">
        <v>1</v>
      </c>
      <c r="I9" s="23">
        <f t="shared" si="0"/>
        <v>44464.936999999998</v>
      </c>
      <c r="J9" s="26">
        <v>30000</v>
      </c>
      <c r="K9" s="14">
        <f t="shared" si="1"/>
        <v>0.67468891274938725</v>
      </c>
    </row>
    <row r="10" spans="1:15" ht="18.75" customHeight="1" x14ac:dyDescent="0.25">
      <c r="A10" s="12"/>
    </row>
    <row r="11" spans="1:15" ht="18.75" customHeight="1" x14ac:dyDescent="0.25"/>
    <row r="12" spans="1:15" ht="18.75" customHeight="1" x14ac:dyDescent="0.25">
      <c r="A12" s="5" t="s">
        <v>29</v>
      </c>
      <c r="B12" s="5"/>
      <c r="C12" s="5"/>
      <c r="D12" s="5"/>
      <c r="E12" s="5"/>
    </row>
    <row r="13" spans="1:15" ht="46.5" customHeight="1" x14ac:dyDescent="0.25">
      <c r="A13" s="2" t="s">
        <v>17</v>
      </c>
      <c r="B13" s="22" t="s">
        <v>13</v>
      </c>
      <c r="C13" s="25" t="s">
        <v>14</v>
      </c>
      <c r="D13" s="10"/>
      <c r="E13" s="20" t="s">
        <v>44</v>
      </c>
      <c r="F13" s="2" t="s">
        <v>18</v>
      </c>
      <c r="G13" s="2" t="s">
        <v>19</v>
      </c>
      <c r="I13" s="21" t="s">
        <v>46</v>
      </c>
      <c r="J13" s="2" t="s">
        <v>18</v>
      </c>
      <c r="K13" s="2" t="s">
        <v>19</v>
      </c>
      <c r="L13" s="32"/>
      <c r="M13" s="21" t="s">
        <v>46</v>
      </c>
      <c r="N13" s="2" t="s">
        <v>18</v>
      </c>
      <c r="O13" s="2" t="s">
        <v>19</v>
      </c>
    </row>
    <row r="14" spans="1:15" ht="18.75" customHeight="1" x14ac:dyDescent="0.25">
      <c r="A14" t="s">
        <v>2</v>
      </c>
      <c r="B14" s="23">
        <f t="shared" ref="B14:C18" si="2">SUM(I5)</f>
        <v>63721.740500000007</v>
      </c>
      <c r="C14" s="26">
        <f t="shared" si="2"/>
        <v>38000</v>
      </c>
      <c r="E14" s="3">
        <v>1200</v>
      </c>
      <c r="F14" s="3">
        <f t="shared" ref="F14:F18" si="3">SUM(C14+E14)</f>
        <v>39200</v>
      </c>
      <c r="G14" s="9">
        <f>SUM(F14/B14)</f>
        <v>0.61517465926719306</v>
      </c>
      <c r="I14" s="3">
        <v>1000</v>
      </c>
      <c r="J14" s="3">
        <f>SUM(F14+I14)</f>
        <v>40200</v>
      </c>
      <c r="K14" s="9">
        <f>SUM(J14/B14)</f>
        <v>0.63086789037094793</v>
      </c>
      <c r="L14" s="1"/>
      <c r="M14" s="3">
        <v>1000</v>
      </c>
      <c r="N14" s="3">
        <f>SUM(J14+M14)</f>
        <v>41200</v>
      </c>
      <c r="O14" s="9">
        <f>SUM(N14/B14)</f>
        <v>0.6465611214747029</v>
      </c>
    </row>
    <row r="15" spans="1:15" ht="18.75" customHeight="1" x14ac:dyDescent="0.25">
      <c r="A15" t="s">
        <v>42</v>
      </c>
      <c r="B15" s="23">
        <f t="shared" si="2"/>
        <v>44464.936999999998</v>
      </c>
      <c r="C15" s="26">
        <f t="shared" si="2"/>
        <v>29000</v>
      </c>
      <c r="E15" s="3">
        <v>0</v>
      </c>
      <c r="F15" s="3">
        <f t="shared" si="3"/>
        <v>29000</v>
      </c>
      <c r="G15" s="9">
        <f>SUM(F15/B15)</f>
        <v>0.65219928232440771</v>
      </c>
      <c r="I15" s="3">
        <v>0</v>
      </c>
      <c r="J15" s="3">
        <f t="shared" ref="J15:J18" si="4">SUM(F15+I15)</f>
        <v>29000</v>
      </c>
      <c r="K15" s="9">
        <f t="shared" ref="K15:K18" si="5">SUM(J15/B15)</f>
        <v>0.65219928232440771</v>
      </c>
      <c r="L15" s="1"/>
      <c r="M15" s="3">
        <v>0</v>
      </c>
      <c r="N15" s="3">
        <f t="shared" ref="N15:N18" si="6">SUM(J15+M15)</f>
        <v>29000</v>
      </c>
      <c r="O15" s="9">
        <f t="shared" ref="O15:O18" si="7">SUM(N15/B15)</f>
        <v>0.65219928232440771</v>
      </c>
    </row>
    <row r="16" spans="1:15" ht="18.75" customHeight="1" x14ac:dyDescent="0.25">
      <c r="A16" t="s">
        <v>6</v>
      </c>
      <c r="B16" s="23">
        <f t="shared" si="2"/>
        <v>56240.068500000001</v>
      </c>
      <c r="C16" s="26">
        <f t="shared" si="2"/>
        <v>31700</v>
      </c>
      <c r="E16" s="3">
        <v>1600</v>
      </c>
      <c r="F16" s="3">
        <f t="shared" si="3"/>
        <v>33300</v>
      </c>
      <c r="G16" s="9">
        <f>SUM(F16/B16)</f>
        <v>0.59210454197793161</v>
      </c>
      <c r="I16" s="3">
        <v>1600</v>
      </c>
      <c r="J16" s="3">
        <f t="shared" si="4"/>
        <v>34900</v>
      </c>
      <c r="K16" s="9">
        <f t="shared" si="5"/>
        <v>0.62055400946035477</v>
      </c>
      <c r="L16" s="1"/>
      <c r="M16" s="3">
        <v>1500</v>
      </c>
      <c r="N16" s="3">
        <f t="shared" si="6"/>
        <v>36400</v>
      </c>
      <c r="O16" s="9">
        <f t="shared" si="7"/>
        <v>0.6472253852251264</v>
      </c>
    </row>
    <row r="17" spans="1:15" ht="18.75" customHeight="1" x14ac:dyDescent="0.25">
      <c r="A17" t="s">
        <v>3</v>
      </c>
      <c r="B17" s="23">
        <f t="shared" si="2"/>
        <v>63339.155000000006</v>
      </c>
      <c r="C17" s="26">
        <f t="shared" si="2"/>
        <v>33500</v>
      </c>
      <c r="E17" s="3">
        <v>2500</v>
      </c>
      <c r="F17" s="3">
        <f t="shared" si="3"/>
        <v>36000</v>
      </c>
      <c r="G17" s="9">
        <f>SUM(F17/B17)</f>
        <v>0.56836880757250385</v>
      </c>
      <c r="I17" s="3">
        <v>2500</v>
      </c>
      <c r="J17" s="3">
        <f t="shared" si="4"/>
        <v>38500</v>
      </c>
      <c r="K17" s="9">
        <f t="shared" si="5"/>
        <v>0.60783886365392781</v>
      </c>
      <c r="L17" s="1"/>
      <c r="M17" s="3">
        <v>2500</v>
      </c>
      <c r="N17" s="3">
        <f t="shared" si="6"/>
        <v>41000</v>
      </c>
      <c r="O17" s="9">
        <f t="shared" si="7"/>
        <v>0.64730891973535165</v>
      </c>
    </row>
    <row r="18" spans="1:15" ht="18.75" customHeight="1" x14ac:dyDescent="0.25">
      <c r="A18" t="s">
        <v>7</v>
      </c>
      <c r="B18" s="23">
        <f>SUM(I9)</f>
        <v>44464.936999999998</v>
      </c>
      <c r="C18" s="26">
        <f t="shared" si="2"/>
        <v>30000</v>
      </c>
      <c r="E18" s="3">
        <v>0</v>
      </c>
      <c r="F18" s="3">
        <f t="shared" si="3"/>
        <v>30000</v>
      </c>
      <c r="G18" s="9">
        <f>SUM(F18/B18)</f>
        <v>0.67468891274938725</v>
      </c>
      <c r="I18" s="3">
        <v>0</v>
      </c>
      <c r="J18" s="3">
        <f t="shared" si="4"/>
        <v>30000</v>
      </c>
      <c r="K18" s="9">
        <f t="shared" si="5"/>
        <v>0.67468891274938725</v>
      </c>
      <c r="L18" s="1"/>
      <c r="M18" s="3">
        <v>0</v>
      </c>
      <c r="N18" s="3">
        <f t="shared" si="6"/>
        <v>30000</v>
      </c>
      <c r="O18" s="9">
        <f t="shared" si="7"/>
        <v>0.67468891274938725</v>
      </c>
    </row>
    <row r="19" spans="1:15" ht="18.75" customHeight="1" x14ac:dyDescent="0.25">
      <c r="B19" s="24">
        <f>SUM(B14:B18)</f>
        <v>272230.83799999999</v>
      </c>
      <c r="C19" s="27">
        <f>SUM(C14:C18)</f>
        <v>162200</v>
      </c>
      <c r="E19" s="3">
        <f>SUM(E14:E18)</f>
        <v>5300</v>
      </c>
      <c r="F19" s="3">
        <f>SUM(F14:F18)</f>
        <v>167500</v>
      </c>
      <c r="H19" s="9"/>
      <c r="I19" s="3">
        <f>SUM(I14:I18)</f>
        <v>5100</v>
      </c>
      <c r="J19" s="3">
        <f>SUM(J14:J18)</f>
        <v>172600</v>
      </c>
      <c r="L19" s="1"/>
      <c r="M19" s="3">
        <f>SUM(M14:M18)</f>
        <v>5000</v>
      </c>
      <c r="N19" s="3">
        <f>SUM(N14:N18)</f>
        <v>177600</v>
      </c>
    </row>
    <row r="20" spans="1:15" ht="18.75" customHeight="1" x14ac:dyDescent="0.25">
      <c r="H20" s="9"/>
      <c r="L20" s="1"/>
    </row>
    <row r="21" spans="1:15" ht="18.75" customHeight="1" x14ac:dyDescent="0.25">
      <c r="A21" s="5" t="s">
        <v>29</v>
      </c>
      <c r="B21" s="5"/>
      <c r="C21" s="5"/>
      <c r="D21" s="5"/>
      <c r="E21" s="5"/>
    </row>
    <row r="22" spans="1:15" ht="46.5" customHeight="1" x14ac:dyDescent="0.25">
      <c r="A22" s="2" t="s">
        <v>17</v>
      </c>
      <c r="B22" s="22" t="s">
        <v>13</v>
      </c>
      <c r="C22" s="25" t="s">
        <v>14</v>
      </c>
      <c r="D22" s="10"/>
      <c r="E22" s="20" t="s">
        <v>44</v>
      </c>
      <c r="F22" s="2" t="s">
        <v>18</v>
      </c>
      <c r="G22" s="2" t="s">
        <v>19</v>
      </c>
      <c r="I22" s="21" t="s">
        <v>46</v>
      </c>
      <c r="J22" s="2" t="s">
        <v>18</v>
      </c>
      <c r="K22" s="2" t="s">
        <v>19</v>
      </c>
      <c r="L22" s="32"/>
    </row>
    <row r="23" spans="1:15" ht="18.75" customHeight="1" x14ac:dyDescent="0.25">
      <c r="A23" t="s">
        <v>2</v>
      </c>
      <c r="B23" s="23">
        <f>SUM(I5)</f>
        <v>63721.740500000007</v>
      </c>
      <c r="C23" s="26">
        <f>SUM(J5)</f>
        <v>38000</v>
      </c>
      <c r="E23" s="3">
        <v>2200</v>
      </c>
      <c r="F23" s="3">
        <f t="shared" ref="F23:F27" si="8">SUM(C23+E23)</f>
        <v>40200</v>
      </c>
      <c r="G23" s="9">
        <f>SUM(F23/B23)</f>
        <v>0.63086789037094793</v>
      </c>
      <c r="I23" s="3">
        <v>2200</v>
      </c>
      <c r="J23" s="3">
        <f>SUM(F23+I23)</f>
        <v>42400</v>
      </c>
      <c r="K23" s="9">
        <f>SUM(J23/B23)</f>
        <v>0.66539299879920877</v>
      </c>
      <c r="L23" s="1"/>
    </row>
    <row r="24" spans="1:15" ht="18.75" customHeight="1" x14ac:dyDescent="0.25">
      <c r="A24" t="s">
        <v>42</v>
      </c>
      <c r="B24" s="23">
        <f t="shared" ref="B24:B27" si="9">SUM(I6)</f>
        <v>44464.936999999998</v>
      </c>
      <c r="C24" s="26">
        <f t="shared" ref="C24:C27" si="10">SUM(J6)</f>
        <v>29000</v>
      </c>
      <c r="E24" s="3">
        <v>500</v>
      </c>
      <c r="F24" s="3">
        <f t="shared" si="8"/>
        <v>29500</v>
      </c>
      <c r="G24" s="9">
        <f>SUM(F24/B24)</f>
        <v>0.66344409753689748</v>
      </c>
      <c r="I24" s="3">
        <v>500</v>
      </c>
      <c r="J24" s="3">
        <f t="shared" ref="J24:J27" si="11">SUM(F24+I24)</f>
        <v>30000</v>
      </c>
      <c r="K24" s="9">
        <f t="shared" ref="K24:K27" si="12">SUM(J24/B24)</f>
        <v>0.67468891274938725</v>
      </c>
      <c r="L24" s="1"/>
    </row>
    <row r="25" spans="1:15" ht="18.75" customHeight="1" x14ac:dyDescent="0.25">
      <c r="A25" t="s">
        <v>6</v>
      </c>
      <c r="B25" s="23">
        <f t="shared" si="9"/>
        <v>56240.068500000001</v>
      </c>
      <c r="C25" s="26">
        <f t="shared" si="10"/>
        <v>31700</v>
      </c>
      <c r="E25" s="3">
        <v>3000</v>
      </c>
      <c r="F25" s="3">
        <f t="shared" si="8"/>
        <v>34700</v>
      </c>
      <c r="G25" s="9">
        <f>SUM(F25/B25)</f>
        <v>0.61699782602505182</v>
      </c>
      <c r="I25" s="3">
        <v>3000</v>
      </c>
      <c r="J25" s="3">
        <f t="shared" si="11"/>
        <v>37700</v>
      </c>
      <c r="K25" s="9">
        <f t="shared" si="12"/>
        <v>0.6703405775545952</v>
      </c>
      <c r="L25" s="1"/>
    </row>
    <row r="26" spans="1:15" ht="18.75" customHeight="1" x14ac:dyDescent="0.25">
      <c r="A26" t="s">
        <v>3</v>
      </c>
      <c r="B26" s="23">
        <f t="shared" si="9"/>
        <v>63339.155000000006</v>
      </c>
      <c r="C26" s="26">
        <f t="shared" si="10"/>
        <v>33500</v>
      </c>
      <c r="E26" s="3">
        <v>4500</v>
      </c>
      <c r="F26" s="3">
        <f t="shared" si="8"/>
        <v>38000</v>
      </c>
      <c r="G26" s="9">
        <f>SUM(F26/B26)</f>
        <v>0.59994485243764295</v>
      </c>
      <c r="I26" s="3">
        <v>4500</v>
      </c>
      <c r="J26" s="3">
        <f t="shared" si="11"/>
        <v>42500</v>
      </c>
      <c r="K26" s="9">
        <f t="shared" si="12"/>
        <v>0.670990953384206</v>
      </c>
      <c r="L26" s="1"/>
    </row>
    <row r="27" spans="1:15" ht="18.75" customHeight="1" x14ac:dyDescent="0.25">
      <c r="A27" t="s">
        <v>7</v>
      </c>
      <c r="B27" s="23">
        <f t="shared" si="9"/>
        <v>44464.936999999998</v>
      </c>
      <c r="C27" s="26">
        <f t="shared" si="10"/>
        <v>30000</v>
      </c>
      <c r="E27" s="3">
        <v>0</v>
      </c>
      <c r="F27" s="3">
        <f t="shared" si="8"/>
        <v>30000</v>
      </c>
      <c r="G27" s="9">
        <f>SUM(F27/B27)</f>
        <v>0.67468891274938725</v>
      </c>
      <c r="I27" s="3">
        <v>0</v>
      </c>
      <c r="J27" s="3">
        <f t="shared" si="11"/>
        <v>30000</v>
      </c>
      <c r="K27" s="9">
        <f t="shared" si="12"/>
        <v>0.67468891274938725</v>
      </c>
      <c r="L27" s="1"/>
    </row>
    <row r="28" spans="1:15" ht="18.75" customHeight="1" x14ac:dyDescent="0.25">
      <c r="B28" s="24">
        <f>SUM(B23:B27)</f>
        <v>272230.83799999999</v>
      </c>
      <c r="C28" s="27">
        <f>SUM(C23:C27)</f>
        <v>162200</v>
      </c>
      <c r="E28" s="3">
        <f>SUM(E23:E27)</f>
        <v>10200</v>
      </c>
      <c r="F28" s="3">
        <f>SUM(F23:F27)</f>
        <v>172400</v>
      </c>
      <c r="H28" s="9"/>
      <c r="I28" s="3">
        <f>SUM(I23:I27)</f>
        <v>10200</v>
      </c>
      <c r="J28" s="3">
        <f>SUM(J23:J27)</f>
        <v>182600</v>
      </c>
      <c r="L28" s="1"/>
    </row>
  </sheetData>
  <mergeCells count="5">
    <mergeCell ref="A1:K1"/>
    <mergeCell ref="A2:K2"/>
    <mergeCell ref="B3:D3"/>
    <mergeCell ref="E3:H3"/>
    <mergeCell ref="I3:K3"/>
  </mergeCells>
  <pageMargins left="0.25" right="0.25" top="0.5" bottom="0.5" header="0" footer="0"/>
  <pageSetup scale="7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Proposal</vt:lpstr>
      <vt:lpstr>Guide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Honebrink</dc:creator>
  <cp:lastModifiedBy>Cletus</cp:lastModifiedBy>
  <cp:lastPrinted>2019-03-21T13:27:02Z</cp:lastPrinted>
  <dcterms:created xsi:type="dcterms:W3CDTF">2016-03-15T17:18:01Z</dcterms:created>
  <dcterms:modified xsi:type="dcterms:W3CDTF">2019-03-28T21:25:03Z</dcterms:modified>
</cp:coreProperties>
</file>